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EGRSHARES\Homes\NAU-STUDENTS\aa3363\Desktop\ME 486C\"/>
    </mc:Choice>
  </mc:AlternateContent>
  <bookViews>
    <workbookView xWindow="0" yWindow="0" windowWidth="17895" windowHeight="8175"/>
  </bookViews>
  <sheets>
    <sheet name="BillOfMaterials" sheetId="2" r:id="rId1"/>
    <sheet name="Revisions" sheetId="3" r:id="rId2"/>
  </sheets>
  <definedNames>
    <definedName name="_xlnm._FilterDatabase" localSheetId="0" hidden="1">BillOfMaterials!$A$8:$F$8</definedName>
    <definedName name="_xlnm.Print_Area" localSheetId="0">BillOfMaterials!$A$1:$I$51</definedName>
    <definedName name="_xlnm.Print_Titles" localSheetId="0">BillOfMaterials!$8:$8</definedName>
    <definedName name="valuevx">42.314159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3" i="2" l="1"/>
  <c r="D22" i="2"/>
  <c r="I22" i="2" s="1"/>
  <c r="I28" i="2"/>
  <c r="D49" i="2"/>
  <c r="E44" i="2"/>
  <c r="I42" i="2"/>
  <c r="I43" i="2"/>
  <c r="G34" i="2"/>
  <c r="D34" i="2"/>
  <c r="I34" i="2"/>
  <c r="G39" i="2"/>
  <c r="D39" i="2"/>
  <c r="I39" i="2" s="1"/>
  <c r="G35" i="2"/>
  <c r="G36" i="2"/>
  <c r="G38" i="2"/>
  <c r="D35" i="2"/>
  <c r="I35" i="2"/>
  <c r="D36" i="2"/>
  <c r="I36" i="2"/>
  <c r="E41" i="2"/>
  <c r="D41" i="2"/>
  <c r="I41" i="2" s="1"/>
  <c r="D38" i="2"/>
  <c r="I38" i="2"/>
  <c r="G40" i="2"/>
  <c r="I40" i="2" s="1"/>
  <c r="G37" i="2"/>
  <c r="D26" i="2"/>
  <c r="I26" i="2" s="1"/>
  <c r="D46" i="2"/>
  <c r="I46" i="2" s="1"/>
  <c r="D47" i="2"/>
  <c r="I45" i="2"/>
  <c r="I44" i="2"/>
  <c r="D37" i="2"/>
  <c r="I37" i="2"/>
  <c r="D40" i="2"/>
  <c r="D20" i="2"/>
  <c r="G20" i="2"/>
  <c r="I20" i="2"/>
  <c r="D19" i="2"/>
  <c r="I19" i="2" s="1"/>
  <c r="D29" i="2"/>
  <c r="D30" i="2"/>
  <c r="I30" i="2"/>
  <c r="D24" i="2"/>
  <c r="D18" i="2"/>
  <c r="D11" i="2"/>
  <c r="I11" i="2" s="1"/>
  <c r="D12" i="2"/>
  <c r="I12" i="2" s="1"/>
  <c r="I13" i="2"/>
  <c r="D9" i="2"/>
  <c r="I9" i="2" s="1"/>
  <c r="D21" i="2"/>
  <c r="D14" i="2"/>
  <c r="I14" i="2" s="1"/>
  <c r="I15" i="2"/>
  <c r="D10" i="2"/>
  <c r="I10" i="2"/>
  <c r="D16" i="2"/>
  <c r="I16" i="2"/>
  <c r="D17" i="2"/>
  <c r="I17" i="2" s="1"/>
  <c r="I18" i="2"/>
  <c r="I21" i="2"/>
  <c r="I24" i="2"/>
  <c r="D25" i="2"/>
  <c r="I25" i="2"/>
  <c r="D27" i="2"/>
  <c r="I27" i="2" s="1"/>
  <c r="I29" i="2"/>
  <c r="D31" i="2"/>
  <c r="I31" i="2" s="1"/>
  <c r="I32" i="2"/>
  <c r="D33" i="2"/>
  <c r="I33" i="2"/>
  <c r="I50" i="2"/>
  <c r="D51" i="2"/>
  <c r="C6" i="2" s="1"/>
  <c r="I51" i="2" l="1"/>
  <c r="C7" i="2" s="1"/>
</calcChain>
</file>

<file path=xl/sharedStrings.xml><?xml version="1.0" encoding="utf-8"?>
<sst xmlns="http://schemas.openxmlformats.org/spreadsheetml/2006/main" count="192" uniqueCount="121">
  <si>
    <t>Bill of Materials (BOM) for The Wonder Factory STEM Display B - Team 15</t>
  </si>
  <si>
    <t>Assembly Name :</t>
  </si>
  <si>
    <t>An Engineer's Pit Race</t>
  </si>
  <si>
    <t>[42]</t>
  </si>
  <si>
    <t>Version :</t>
  </si>
  <si>
    <t>3 (with additional funds and fundraising)</t>
  </si>
  <si>
    <t>Assembly Revision :</t>
  </si>
  <si>
    <t>Number of Stations</t>
  </si>
  <si>
    <t>Part Count :</t>
  </si>
  <si>
    <t>Total Cost :</t>
  </si>
  <si>
    <t>Supplier</t>
  </si>
  <si>
    <t>Name of Assembly</t>
  </si>
  <si>
    <t>Seller Description</t>
  </si>
  <si>
    <t>Qty</t>
  </si>
  <si>
    <t>Units per station</t>
  </si>
  <si>
    <t>Picture</t>
  </si>
  <si>
    <t>Unit Cost</t>
  </si>
  <si>
    <t>Notes</t>
  </si>
  <si>
    <t>Cost</t>
  </si>
  <si>
    <t>Home Depot</t>
  </si>
  <si>
    <t>Wooden base plate</t>
  </si>
  <si>
    <t>3/4 in. x 4 ft. x 8 ft. PureBond Red Oak Plywood</t>
  </si>
  <si>
    <t>pickup at store/ tax included</t>
  </si>
  <si>
    <t>Gearbox frame</t>
  </si>
  <si>
    <t>2" x 8" x 8' #2 and Better Prime Douglas Fir Board</t>
  </si>
  <si>
    <t>Screws to assemble gearbox frame</t>
  </si>
  <si>
    <t>#8 x 3 in. Philips Bugle-Head Coarse Thread Sharp Point Drywall Screws (1 lb.-Pack)</t>
  </si>
  <si>
    <t>Screws to mount items to base</t>
  </si>
  <si>
    <t>#8 x 1 in. Philips Bugle-Head Coarse Thread Sharp Point Drywall Screws (1 lb.-Pack)</t>
  </si>
  <si>
    <t>Ace Home Co</t>
  </si>
  <si>
    <t>Bolt to install bearings</t>
  </si>
  <si>
    <t>3/8 in. - 16 tpi x 2-1/2 in. Zinc-Plated Grade-5 Hex Cap Screw (1 per Pack)</t>
  </si>
  <si>
    <t>Nut for bolts</t>
  </si>
  <si>
    <t>3/8"-16 Zinc Finish Grade A Finished Hex Nut</t>
  </si>
  <si>
    <t>Washer for bolts</t>
  </si>
  <si>
    <t>3/8" x 0.812" OD Low Carbon Zinc Finish Steel SAE General Purpose Flat Washer</t>
  </si>
  <si>
    <t>Amazon</t>
  </si>
  <si>
    <t>Wall plate bearing</t>
  </si>
  <si>
    <t>(Qty. 2) 5/8" UCFL202-10 Quality Pillow block bearing units ucfl 202 oval flange by JSB Great </t>
  </si>
  <si>
    <t>tax and shipping included</t>
  </si>
  <si>
    <t>Middle mount bearing</t>
  </si>
  <si>
    <t>1/2" UCP201-8 Self-Align UCP201 Pillow Block Bearing by ZSKL</t>
  </si>
  <si>
    <t>Aluminum Round Rod</t>
  </si>
  <si>
    <t>2011 Unpolished (Mill) Finish, Cold Finished, T3 Temper, ASTM B211, 1" Diameter, 72" Length</t>
  </si>
  <si>
    <t>RAPIDLab</t>
  </si>
  <si>
    <t>Spur gear sets</t>
  </si>
  <si>
    <t>1:2, 1:3, 1:4 ratio. 8 gears total</t>
  </si>
  <si>
    <t>tax included</t>
  </si>
  <si>
    <t>3D Print @ Cline Library</t>
  </si>
  <si>
    <t>Keys</t>
  </si>
  <si>
    <t>3D printed keys</t>
  </si>
  <si>
    <t>Clear Acrylic Sheet</t>
  </si>
  <si>
    <t>18 in. x 24 in. x 0.093 in. Clear Acrylic Sheet Glass Replacemen</t>
  </si>
  <si>
    <t>Black Hinge</t>
  </si>
  <si>
    <t>3 in. x 3 in. Black Strap Surface Mount Hinge (2-Pack)</t>
  </si>
  <si>
    <t>Different size crank arm</t>
  </si>
  <si>
    <t>3D printed crank arm. 8" long</t>
  </si>
  <si>
    <t>3D printed crank arm. 5" long</t>
  </si>
  <si>
    <t>Revolving handle for crank arm</t>
  </si>
  <si>
    <t>uxcell Universal 8mm M8 Male Thread Metal Revolving Handle Grip 2Pcs</t>
  </si>
  <si>
    <t>Greenergy Star</t>
  </si>
  <si>
    <t>Power Generator</t>
  </si>
  <si>
    <t>WindZilla 12 V DC Permanent Magnet Alternator Wind Turbine Generator PMA Gearbox</t>
  </si>
  <si>
    <t>Banana wires</t>
  </si>
  <si>
    <t>HIGHROCK 20 Banana Speaker Wire Cable Screw Plugs Connectors 4mm</t>
  </si>
  <si>
    <t>Banana plugs - female</t>
  </si>
  <si>
    <t>20 Pack CESS Universal Female Jack Socket For 4mm Banana Plug AWG 9 Gauge</t>
  </si>
  <si>
    <t>Puzzle frame</t>
  </si>
  <si>
    <t>2 in. x 4 in. x 92-5/8 in. Prime Whitewood Stud</t>
  </si>
  <si>
    <t>Rcsuperstore.com</t>
  </si>
  <si>
    <t>Race Track</t>
  </si>
  <si>
    <t xml:space="preserve"> Product code: AFX21018 4 person race track, 22v 1A input</t>
  </si>
  <si>
    <t>Southwire 12 Black Stranded</t>
  </si>
  <si>
    <t>Southwire (By-the-Foot) 12 Black Stranded CU THHN Wire</t>
  </si>
  <si>
    <t>radio shack</t>
  </si>
  <si>
    <t>LED light</t>
  </si>
  <si>
    <t>solder</t>
  </si>
  <si>
    <t>crimping wire connectors</t>
  </si>
  <si>
    <t>20ft 12 guage hook-up wire</t>
  </si>
  <si>
    <t>100 ohm resisters</t>
  </si>
  <si>
    <t>velcrow</t>
  </si>
  <si>
    <t>superlock and hook/loop fasten</t>
  </si>
  <si>
    <t>aa holder</t>
  </si>
  <si>
    <t>holds 1 aa and another that holds 2 aa</t>
  </si>
  <si>
    <t>9 volt holder</t>
  </si>
  <si>
    <t>Pulleys for safety mechanism</t>
  </si>
  <si>
    <t>Wire for safety mechanism</t>
  </si>
  <si>
    <t>1/16 in. x 250 ft. Galvanized Vinyl-Coated Wire Rope</t>
  </si>
  <si>
    <t xml:space="preserve">Home depot </t>
  </si>
  <si>
    <t>Wire clamps for safety mechanism</t>
  </si>
  <si>
    <t>1/16 WIRE ROPE CLAMP SET ZINC</t>
  </si>
  <si>
    <t>Home Depot </t>
  </si>
  <si>
    <t>Hooks for safety mechanism</t>
  </si>
  <si>
    <t>1.9 in. Matte Nickel Single Prong Robe Hook Value Pack (6-Pack)</t>
  </si>
  <si>
    <t>Spring for safety mechanism</t>
  </si>
  <si>
    <t>ME Fabrication Shop</t>
  </si>
  <si>
    <t xml:space="preserve">Safety mechanism </t>
  </si>
  <si>
    <t>Use scrap metal to create safety mechanism</t>
  </si>
  <si>
    <t>Free</t>
  </si>
  <si>
    <t>Spray paint</t>
  </si>
  <si>
    <t xml:space="preserve"> PAINTERS TOUCH 2X GLOSS BRILLIANT Blue </t>
  </si>
  <si>
    <t>PAINTERS TOUCH 2X SATIN EDEN Green</t>
  </si>
  <si>
    <t>Prototyping costs</t>
  </si>
  <si>
    <t>Costs to create 3-D printed prototype</t>
  </si>
  <si>
    <t>Total</t>
  </si>
  <si>
    <t>Revision History</t>
  </si>
  <si>
    <t>Assembly Number :</t>
  </si>
  <si>
    <t>Revision</t>
  </si>
  <si>
    <t>Revision Summary</t>
  </si>
  <si>
    <t>Approval Date</t>
  </si>
  <si>
    <t xml:space="preserve">Home Depot </t>
  </si>
  <si>
    <t>3 in. Zinc-Plated Strap Hinge (2-Pack)</t>
  </si>
  <si>
    <t>Strap Hinges</t>
  </si>
  <si>
    <t>7/8 in. x 3-1/2 in. x 6 in. Pine Plinth Block</t>
  </si>
  <si>
    <t>Pine Block</t>
  </si>
  <si>
    <t>RadioShack 5mm LED (Red)</t>
  </si>
  <si>
    <t>RadioShack High-Tech Rosin-Core Solder (1.5oz)</t>
  </si>
  <si>
    <t>RadioShack 20-Foot UL Hookup Wire 20AWG</t>
  </si>
  <si>
    <t>RadioShack Shrink Butt Connectors</t>
  </si>
  <si>
    <t>RadioShack 100-Ohm 1/4-Watt 5% Carbon Film Resistor (5-Pack)</t>
  </si>
  <si>
    <t>RadioShack Heavy-Duty 9V Snap Connectors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</si>
</sst>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  <numFmt numFmtId="166" formatCode="[$-409]d\-mmm\-yy;@"/>
  </numFmts>
  <fonts count="18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1"/>
      <scheme val="major"/>
    </font>
    <font>
      <sz val="10"/>
      <name val="Trebuchet MS"/>
      <family val="2"/>
      <scheme val="minor"/>
    </font>
    <font>
      <sz val="10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1"/>
      <name val="Arial"/>
      <family val="2"/>
    </font>
    <font>
      <sz val="18"/>
      <name val="Arial"/>
      <family val="2"/>
      <scheme val="major"/>
    </font>
    <font>
      <b/>
      <sz val="11"/>
      <color theme="0"/>
      <name val="Arial"/>
      <family val="1"/>
      <scheme val="major"/>
    </font>
    <font>
      <sz val="11"/>
      <name val="Arial"/>
      <family val="2"/>
      <scheme val="maj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b/>
      <sz val="22"/>
      <color theme="4" tint="-0.249977111117893"/>
      <name val="Arial"/>
      <family val="2"/>
      <scheme val="major"/>
    </font>
    <font>
      <b/>
      <sz val="10"/>
      <name val="Arial"/>
      <family val="2"/>
      <scheme val="major"/>
    </font>
    <font>
      <u/>
      <sz val="11"/>
      <color theme="1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88">
    <xf numFmtId="0" fontId="0" fillId="0" borderId="0" xfId="0"/>
    <xf numFmtId="0" fontId="6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top"/>
    </xf>
    <xf numFmtId="164" fontId="4" fillId="4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left" vertical="center"/>
    </xf>
    <xf numFmtId="166" fontId="7" fillId="2" borderId="1" xfId="0" applyNumberFormat="1" applyFont="1" applyFill="1" applyBorder="1" applyAlignment="1">
      <alignment horizontal="center" vertical="top" wrapText="1"/>
    </xf>
    <xf numFmtId="166" fontId="7" fillId="0" borderId="3" xfId="0" applyNumberFormat="1" applyFont="1" applyBorder="1" applyAlignment="1">
      <alignment horizontal="center" vertical="top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1" fillId="0" borderId="6" xfId="0" applyFont="1" applyBorder="1" applyAlignment="1">
      <alignment horizontal="right"/>
    </xf>
    <xf numFmtId="165" fontId="12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44" fontId="4" fillId="0" borderId="0" xfId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164" fontId="4" fillId="0" borderId="0" xfId="1" applyNumberFormat="1" applyFont="1" applyFill="1" applyBorder="1" applyAlignment="1">
      <alignment horizontal="center" vertical="top"/>
    </xf>
    <xf numFmtId="0" fontId="13" fillId="0" borderId="0" xfId="0" applyNumberFormat="1" applyFont="1" applyFill="1" applyBorder="1" applyAlignment="1">
      <alignment horizontal="center" vertical="top" wrapText="1"/>
    </xf>
    <xf numFmtId="164" fontId="13" fillId="0" borderId="0" xfId="1" applyNumberFormat="1" applyFont="1" applyFill="1" applyBorder="1" applyAlignment="1">
      <alignment horizontal="center" vertical="top"/>
    </xf>
    <xf numFmtId="44" fontId="13" fillId="0" borderId="0" xfId="1" applyFont="1" applyFill="1" applyBorder="1" applyAlignment="1">
      <alignment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12" fillId="0" borderId="5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8" fontId="13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4" fontId="4" fillId="0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44" fontId="4" fillId="0" borderId="0" xfId="1" applyFont="1" applyFill="1" applyBorder="1" applyAlignment="1">
      <alignment horizontal="left" vertical="top" wrapText="1"/>
    </xf>
    <xf numFmtId="8" fontId="4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top"/>
    </xf>
    <xf numFmtId="164" fontId="13" fillId="0" borderId="0" xfId="0" applyNumberFormat="1" applyFont="1" applyFill="1" applyBorder="1" applyAlignment="1">
      <alignment horizontal="center" vertical="top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44" fontId="13" fillId="0" borderId="0" xfId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</cellXfs>
  <cellStyles count="6">
    <cellStyle name="Currency" xfId="1" builtinId="4"/>
    <cellStyle name="Followed Hyperlink" xfId="4" builtinId="9" hidden="1"/>
    <cellStyle name="Followed Hyperlink" xfId="2" builtinId="9" hidden="1"/>
    <cellStyle name="Hyperlink" xfId="5" builtinId="8" hidden="1"/>
    <cellStyle name="Hyperlink" xfId="3" builtinId="8" hidden="1"/>
    <cellStyle name="Normal" xfId="0" builtinId="0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center" vertical="top" textRotation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alignment vertical="bottom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115957</xdr:colOff>
      <xdr:row>32</xdr:row>
      <xdr:rowOff>41415</xdr:rowOff>
    </xdr:from>
    <xdr:to>
      <xdr:col>6</xdr:col>
      <xdr:colOff>10353</xdr:colOff>
      <xdr:row>32</xdr:row>
      <xdr:rowOff>355855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6914" y="3031437"/>
          <a:ext cx="513521" cy="31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143703</xdr:colOff>
      <xdr:row>20</xdr:row>
      <xdr:rowOff>26507</xdr:rowOff>
    </xdr:from>
    <xdr:to>
      <xdr:col>5</xdr:col>
      <xdr:colOff>588064</xdr:colOff>
      <xdr:row>20</xdr:row>
      <xdr:rowOff>423381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660" y="7845290"/>
          <a:ext cx="444361" cy="396874"/>
        </a:xfrm>
        <a:prstGeom prst="rect">
          <a:avLst/>
        </a:prstGeom>
      </xdr:spPr>
    </xdr:pic>
    <xdr:clientData/>
  </xdr:twoCellAnchor>
  <xdr:twoCellAnchor editAs="oneCell">
    <xdr:from>
      <xdr:col>5</xdr:col>
      <xdr:colOff>41413</xdr:colOff>
      <xdr:row>31</xdr:row>
      <xdr:rowOff>13253</xdr:rowOff>
    </xdr:from>
    <xdr:to>
      <xdr:col>6</xdr:col>
      <xdr:colOff>38916</xdr:colOff>
      <xdr:row>31</xdr:row>
      <xdr:rowOff>430697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72370" y="6954079"/>
          <a:ext cx="616628" cy="417444"/>
        </a:xfrm>
        <a:prstGeom prst="rect">
          <a:avLst/>
        </a:prstGeom>
      </xdr:spPr>
    </xdr:pic>
    <xdr:clientData/>
  </xdr:twoCellAnchor>
  <xdr:twoCellAnchor editAs="oneCell">
    <xdr:from>
      <xdr:col>5</xdr:col>
      <xdr:colOff>109491</xdr:colOff>
      <xdr:row>17</xdr:row>
      <xdr:rowOff>23861</xdr:rowOff>
    </xdr:from>
    <xdr:to>
      <xdr:col>5</xdr:col>
      <xdr:colOff>519161</xdr:colOff>
      <xdr:row>17</xdr:row>
      <xdr:rowOff>423911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6105526" y="6048376"/>
          <a:ext cx="400050" cy="409670"/>
        </a:xfrm>
        <a:prstGeom prst="rect">
          <a:avLst/>
        </a:prstGeom>
      </xdr:spPr>
    </xdr:pic>
    <xdr:clientData/>
  </xdr:twoCellAnchor>
  <xdr:twoCellAnchor editAs="oneCell">
    <xdr:from>
      <xdr:col>5</xdr:col>
      <xdr:colOff>166231</xdr:colOff>
      <xdr:row>18</xdr:row>
      <xdr:rowOff>10535</xdr:rowOff>
    </xdr:from>
    <xdr:to>
      <xdr:col>5</xdr:col>
      <xdr:colOff>559595</xdr:colOff>
      <xdr:row>18</xdr:row>
      <xdr:rowOff>420233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6137" y="8023441"/>
          <a:ext cx="393364" cy="409698"/>
        </a:xfrm>
        <a:prstGeom prst="rect">
          <a:avLst/>
        </a:prstGeom>
      </xdr:spPr>
    </xdr:pic>
    <xdr:clientData/>
  </xdr:twoCellAnchor>
  <xdr:twoCellAnchor editAs="oneCell">
    <xdr:from>
      <xdr:col>5</xdr:col>
      <xdr:colOff>265043</xdr:colOff>
      <xdr:row>29</xdr:row>
      <xdr:rowOff>34727</xdr:rowOff>
    </xdr:from>
    <xdr:to>
      <xdr:col>6</xdr:col>
      <xdr:colOff>29330</xdr:colOff>
      <xdr:row>29</xdr:row>
      <xdr:rowOff>397515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47891" y="9327814"/>
          <a:ext cx="383412" cy="362788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28</xdr:row>
      <xdr:rowOff>19050</xdr:rowOff>
    </xdr:from>
    <xdr:to>
      <xdr:col>5</xdr:col>
      <xdr:colOff>571500</xdr:colOff>
      <xdr:row>28</xdr:row>
      <xdr:rowOff>352425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15050" y="9553575"/>
          <a:ext cx="447675" cy="333375"/>
        </a:xfrm>
        <a:prstGeom prst="rect">
          <a:avLst/>
        </a:prstGeom>
      </xdr:spPr>
    </xdr:pic>
    <xdr:clientData/>
  </xdr:twoCellAnchor>
  <xdr:twoCellAnchor editAs="oneCell">
    <xdr:from>
      <xdr:col>5</xdr:col>
      <xdr:colOff>56030</xdr:colOff>
      <xdr:row>11</xdr:row>
      <xdr:rowOff>33619</xdr:rowOff>
    </xdr:from>
    <xdr:to>
      <xdr:col>5</xdr:col>
      <xdr:colOff>604126</xdr:colOff>
      <xdr:row>11</xdr:row>
      <xdr:rowOff>414618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44971" y="5401237"/>
          <a:ext cx="548096" cy="38099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26</xdr:row>
      <xdr:rowOff>19050</xdr:rowOff>
    </xdr:from>
    <xdr:to>
      <xdr:col>5</xdr:col>
      <xdr:colOff>574398</xdr:colOff>
      <xdr:row>27</xdr:row>
      <xdr:rowOff>1864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5" y="10267950"/>
          <a:ext cx="488673" cy="4209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66675</xdr:rowOff>
    </xdr:from>
    <xdr:to>
      <xdr:col>5</xdr:col>
      <xdr:colOff>600075</xdr:colOff>
      <xdr:row>24</xdr:row>
      <xdr:rowOff>314325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91225" y="9163050"/>
          <a:ext cx="600075" cy="247650"/>
        </a:xfrm>
        <a:prstGeom prst="rect">
          <a:avLst/>
        </a:prstGeom>
      </xdr:spPr>
    </xdr:pic>
    <xdr:clientData/>
  </xdr:twoCellAnchor>
  <xdr:twoCellAnchor editAs="oneCell">
    <xdr:from>
      <xdr:col>5</xdr:col>
      <xdr:colOff>68036</xdr:colOff>
      <xdr:row>9</xdr:row>
      <xdr:rowOff>53021</xdr:rowOff>
    </xdr:from>
    <xdr:to>
      <xdr:col>5</xdr:col>
      <xdr:colOff>557893</xdr:colOff>
      <xdr:row>9</xdr:row>
      <xdr:rowOff>406360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59536" y="4618452"/>
          <a:ext cx="489857" cy="353339"/>
        </a:xfrm>
        <a:prstGeom prst="rect">
          <a:avLst/>
        </a:prstGeom>
      </xdr:spPr>
    </xdr:pic>
    <xdr:clientData/>
  </xdr:twoCellAnchor>
  <xdr:twoCellAnchor editAs="oneCell">
    <xdr:from>
      <xdr:col>5</xdr:col>
      <xdr:colOff>81644</xdr:colOff>
      <xdr:row>21</xdr:row>
      <xdr:rowOff>54429</xdr:rowOff>
    </xdr:from>
    <xdr:to>
      <xdr:col>6</xdr:col>
      <xdr:colOff>0</xdr:colOff>
      <xdr:row>21</xdr:row>
      <xdr:rowOff>367393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1" y="8041822"/>
          <a:ext cx="544286" cy="312964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108857</xdr:colOff>
      <xdr:row>19</xdr:row>
      <xdr:rowOff>40823</xdr:rowOff>
    </xdr:from>
    <xdr:to>
      <xdr:col>5</xdr:col>
      <xdr:colOff>533400</xdr:colOff>
      <xdr:row>19</xdr:row>
      <xdr:rowOff>367393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300357" y="7157359"/>
          <a:ext cx="424543" cy="32657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23</xdr:row>
      <xdr:rowOff>57150</xdr:rowOff>
    </xdr:from>
    <xdr:to>
      <xdr:col>5</xdr:col>
      <xdr:colOff>581025</xdr:colOff>
      <xdr:row>23</xdr:row>
      <xdr:rowOff>295275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91225" y="8715375"/>
          <a:ext cx="581025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15</xdr:row>
      <xdr:rowOff>28575</xdr:rowOff>
    </xdr:from>
    <xdr:to>
      <xdr:col>5</xdr:col>
      <xdr:colOff>600595</xdr:colOff>
      <xdr:row>15</xdr:row>
      <xdr:rowOff>352425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5E41D9-A246-4855-822F-2F9446913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91501" y="5457825"/>
          <a:ext cx="600594" cy="3238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9524</xdr:colOff>
      <xdr:row>16</xdr:row>
      <xdr:rowOff>28575</xdr:rowOff>
    </xdr:from>
    <xdr:to>
      <xdr:col>5</xdr:col>
      <xdr:colOff>514349</xdr:colOff>
      <xdr:row>16</xdr:row>
      <xdr:rowOff>397845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6AC645F-33A5-4AB9-BF2F-AACE1FDBA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01024" y="5895975"/>
          <a:ext cx="504825" cy="369270"/>
        </a:xfrm>
        <a:prstGeom prst="rect">
          <a:avLst/>
        </a:prstGeom>
      </xdr:spPr>
    </xdr:pic>
    <xdr:clientData/>
  </xdr:twoCellAnchor>
  <xdr:oneCellAnchor>
    <xdr:from>
      <xdr:col>5</xdr:col>
      <xdr:colOff>106830</xdr:colOff>
      <xdr:row>9</xdr:row>
      <xdr:rowOff>440019</xdr:rowOff>
    </xdr:from>
    <xdr:ext cx="572814" cy="398181"/>
    <xdr:pic>
      <xdr:nvPicPr>
        <xdr:cNvPr id="35" name="Picture 34">
          <a:extLst>
            <a:ext uri="{FF2B5EF4-FFF2-40B4-BE49-F238E27FC236}">
              <a16:creationId xmlns:a16="http://schemas.microsoft.com/office/drawing/2014/main" id="{E1601183-027D-4E6A-90C3-71886E68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1230" y="3234019"/>
          <a:ext cx="572814" cy="398181"/>
        </a:xfrm>
        <a:prstGeom prst="rect">
          <a:avLst/>
        </a:prstGeom>
      </xdr:spPr>
    </xdr:pic>
    <xdr:clientData/>
  </xdr:oneCellAnchor>
  <xdr:twoCellAnchor editAs="oneCell">
    <xdr:from>
      <xdr:col>5</xdr:col>
      <xdr:colOff>157371</xdr:colOff>
      <xdr:row>13</xdr:row>
      <xdr:rowOff>0</xdr:rowOff>
    </xdr:from>
    <xdr:to>
      <xdr:col>5</xdr:col>
      <xdr:colOff>546653</xdr:colOff>
      <xdr:row>13</xdr:row>
      <xdr:rowOff>397758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A356EC1-0B5B-41A3-91C3-0E439BB16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348871" y="3676650"/>
          <a:ext cx="389282" cy="397758"/>
        </a:xfrm>
        <a:prstGeom prst="rect">
          <a:avLst/>
        </a:prstGeom>
      </xdr:spPr>
    </xdr:pic>
    <xdr:clientData/>
  </xdr:twoCellAnchor>
  <xdr:twoCellAnchor editAs="oneCell">
    <xdr:from>
      <xdr:col>5</xdr:col>
      <xdr:colOff>157370</xdr:colOff>
      <xdr:row>14</xdr:row>
      <xdr:rowOff>33131</xdr:rowOff>
    </xdr:from>
    <xdr:to>
      <xdr:col>5</xdr:col>
      <xdr:colOff>533013</xdr:colOff>
      <xdr:row>14</xdr:row>
      <xdr:rowOff>397565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33CE9AC-38BE-4E29-A353-16F86942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348870" y="4147931"/>
          <a:ext cx="375643" cy="36443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12</xdr:row>
      <xdr:rowOff>76200</xdr:rowOff>
    </xdr:from>
    <xdr:to>
      <xdr:col>5</xdr:col>
      <xdr:colOff>595657</xdr:colOff>
      <xdr:row>12</xdr:row>
      <xdr:rowOff>390525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4970926-2988-4C49-A026-91DE0E64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29575" y="4191000"/>
          <a:ext cx="586132" cy="3143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8</xdr:row>
      <xdr:rowOff>38100</xdr:rowOff>
    </xdr:from>
    <xdr:to>
      <xdr:col>5</xdr:col>
      <xdr:colOff>495300</xdr:colOff>
      <xdr:row>8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523B4-2394-42C3-BC10-619DE53F7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38850" y="2124075"/>
          <a:ext cx="447675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30</xdr:row>
      <xdr:rowOff>47625</xdr:rowOff>
    </xdr:from>
    <xdr:to>
      <xdr:col>5</xdr:col>
      <xdr:colOff>544556</xdr:colOff>
      <xdr:row>30</xdr:row>
      <xdr:rowOff>400050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A22C40-4CA3-4C00-801E-B4165358D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19800" y="12211050"/>
          <a:ext cx="515981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2</xdr:colOff>
      <xdr:row>41</xdr:row>
      <xdr:rowOff>47625</xdr:rowOff>
    </xdr:from>
    <xdr:to>
      <xdr:col>5</xdr:col>
      <xdr:colOff>332532</xdr:colOff>
      <xdr:row>41</xdr:row>
      <xdr:rowOff>400050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7" y="15716250"/>
          <a:ext cx="332530" cy="352425"/>
        </a:xfrm>
        <a:prstGeom prst="rect">
          <a:avLst/>
        </a:prstGeom>
      </xdr:spPr>
    </xdr:pic>
    <xdr:clientData/>
  </xdr:twoCellAnchor>
  <xdr:twoCellAnchor editAs="oneCell">
    <xdr:from>
      <xdr:col>4</xdr:col>
      <xdr:colOff>583161</xdr:colOff>
      <xdr:row>43</xdr:row>
      <xdr:rowOff>85725</xdr:rowOff>
    </xdr:from>
    <xdr:to>
      <xdr:col>5</xdr:col>
      <xdr:colOff>459781</xdr:colOff>
      <xdr:row>43</xdr:row>
      <xdr:rowOff>419100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974311" y="16630650"/>
          <a:ext cx="47669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44</xdr:row>
      <xdr:rowOff>95250</xdr:rowOff>
    </xdr:from>
    <xdr:to>
      <xdr:col>5</xdr:col>
      <xdr:colOff>476250</xdr:colOff>
      <xdr:row>44</xdr:row>
      <xdr:rowOff>409521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17078325"/>
          <a:ext cx="504825" cy="31427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42</xdr:row>
      <xdr:rowOff>66675</xdr:rowOff>
    </xdr:from>
    <xdr:to>
      <xdr:col>5</xdr:col>
      <xdr:colOff>400050</xdr:colOff>
      <xdr:row>42</xdr:row>
      <xdr:rowOff>381118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4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1" y="16173450"/>
          <a:ext cx="371474" cy="314443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47</xdr:row>
      <xdr:rowOff>85726</xdr:rowOff>
    </xdr:from>
    <xdr:to>
      <xdr:col>5</xdr:col>
      <xdr:colOff>381000</xdr:colOff>
      <xdr:row>47</xdr:row>
      <xdr:rowOff>392406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5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9259551"/>
          <a:ext cx="390525" cy="3066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48</xdr:row>
      <xdr:rowOff>9526</xdr:rowOff>
    </xdr:from>
    <xdr:to>
      <xdr:col>5</xdr:col>
      <xdr:colOff>304801</xdr:colOff>
      <xdr:row>48</xdr:row>
      <xdr:rowOff>428626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991225" y="19621501"/>
          <a:ext cx="304801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22</xdr:row>
      <xdr:rowOff>47626</xdr:rowOff>
    </xdr:from>
    <xdr:to>
      <xdr:col>5</xdr:col>
      <xdr:colOff>571500</xdr:colOff>
      <xdr:row>22</xdr:row>
      <xdr:rowOff>428626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27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8267701"/>
          <a:ext cx="523875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27</xdr:row>
      <xdr:rowOff>50595</xdr:rowOff>
    </xdr:from>
    <xdr:to>
      <xdr:col>5</xdr:col>
      <xdr:colOff>438150</xdr:colOff>
      <xdr:row>27</xdr:row>
      <xdr:rowOff>390525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8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10461420"/>
          <a:ext cx="266700" cy="33993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33</xdr:row>
      <xdr:rowOff>85725</xdr:rowOff>
    </xdr:from>
    <xdr:to>
      <xdr:col>5</xdr:col>
      <xdr:colOff>609257</xdr:colOff>
      <xdr:row>33</xdr:row>
      <xdr:rowOff>400050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9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13125450"/>
          <a:ext cx="590207" cy="3143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34</xdr:row>
      <xdr:rowOff>9525</xdr:rowOff>
    </xdr:from>
    <xdr:to>
      <xdr:col>5</xdr:col>
      <xdr:colOff>562324</xdr:colOff>
      <xdr:row>34</xdr:row>
      <xdr:rowOff>400050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30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13487400"/>
          <a:ext cx="533749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36</xdr:row>
      <xdr:rowOff>76200</xdr:rowOff>
    </xdr:from>
    <xdr:to>
      <xdr:col>5</xdr:col>
      <xdr:colOff>600075</xdr:colOff>
      <xdr:row>36</xdr:row>
      <xdr:rowOff>371475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3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14430375"/>
          <a:ext cx="638175" cy="29527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571501</xdr:colOff>
      <xdr:row>35</xdr:row>
      <xdr:rowOff>66675</xdr:rowOff>
    </xdr:from>
    <xdr:to>
      <xdr:col>5</xdr:col>
      <xdr:colOff>581026</xdr:colOff>
      <xdr:row>35</xdr:row>
      <xdr:rowOff>407843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962651" y="13982700"/>
          <a:ext cx="609600" cy="341168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37</xdr:row>
      <xdr:rowOff>38100</xdr:rowOff>
    </xdr:from>
    <xdr:to>
      <xdr:col>5</xdr:col>
      <xdr:colOff>572417</xdr:colOff>
      <xdr:row>37</xdr:row>
      <xdr:rowOff>371475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915025" y="14830425"/>
          <a:ext cx="648617" cy="333375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39</xdr:row>
      <xdr:rowOff>28575</xdr:rowOff>
    </xdr:from>
    <xdr:to>
      <xdr:col>6</xdr:col>
      <xdr:colOff>66675</xdr:colOff>
      <xdr:row>39</xdr:row>
      <xdr:rowOff>419100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115050" y="15697200"/>
          <a:ext cx="561975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405343</xdr:colOff>
      <xdr:row>39</xdr:row>
      <xdr:rowOff>47625</xdr:rowOff>
    </xdr:from>
    <xdr:to>
      <xdr:col>5</xdr:col>
      <xdr:colOff>200026</xdr:colOff>
      <xdr:row>39</xdr:row>
      <xdr:rowOff>409575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796493" y="15716250"/>
          <a:ext cx="394758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38</xdr:row>
      <xdr:rowOff>28575</xdr:rowOff>
    </xdr:from>
    <xdr:to>
      <xdr:col>5</xdr:col>
      <xdr:colOff>487290</xdr:colOff>
      <xdr:row>38</xdr:row>
      <xdr:rowOff>409575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57900" y="15259050"/>
          <a:ext cx="420615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40</xdr:row>
      <xdr:rowOff>38100</xdr:rowOff>
    </xdr:from>
    <xdr:to>
      <xdr:col>5</xdr:col>
      <xdr:colOff>472962</xdr:colOff>
      <xdr:row>40</xdr:row>
      <xdr:rowOff>419100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134100" y="16144875"/>
          <a:ext cx="330087" cy="381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46</xdr:row>
      <xdr:rowOff>304800</xdr:rowOff>
    </xdr:to>
    <xdr:sp macro="" textlink="">
      <xdr:nvSpPr>
        <xdr:cNvPr id="1025" name="AutoShape 1" descr="Displaying 20170226_164730.jpg"/>
        <xdr:cNvSpPr>
          <a:spLocks noChangeAspect="1" noChangeArrowheads="1"/>
        </xdr:cNvSpPr>
      </xdr:nvSpPr>
      <xdr:spPr bwMode="auto">
        <a:xfrm>
          <a:off x="5991225" y="187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38100</xdr:colOff>
      <xdr:row>46</xdr:row>
      <xdr:rowOff>28576</xdr:rowOff>
    </xdr:from>
    <xdr:to>
      <xdr:col>5</xdr:col>
      <xdr:colOff>361950</xdr:colOff>
      <xdr:row>46</xdr:row>
      <xdr:rowOff>431234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29325" y="18764251"/>
          <a:ext cx="323850" cy="402658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45</xdr:row>
      <xdr:rowOff>66676</xdr:rowOff>
    </xdr:from>
    <xdr:to>
      <xdr:col>5</xdr:col>
      <xdr:colOff>532998</xdr:colOff>
      <xdr:row>45</xdr:row>
      <xdr:rowOff>409576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981700" y="18364201"/>
          <a:ext cx="542523" cy="342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8:I51" totalsRowCount="1" headerRowDxfId="32" dataDxfId="31" tableBorderDxfId="30">
  <tableColumns count="9">
    <tableColumn id="2" name="Supplier" dataDxfId="29" totalsRowDxfId="28"/>
    <tableColumn id="1" name="Name of Assembly" totalsRowLabel="Total" dataDxfId="27" totalsRowDxfId="26"/>
    <tableColumn id="10" name="Seller Description" dataDxfId="25" totalsRowDxfId="24"/>
    <tableColumn id="5" name="Qty" totalsRowFunction="sum" dataDxfId="23" totalsRowDxfId="22">
      <calculatedColumnFormula>Table1[[#This Row],[Units per station]]*$C$5</calculatedColumnFormula>
    </tableColumn>
    <tableColumn id="7" name="Units per station" dataDxfId="21" totalsRowDxfId="20"/>
    <tableColumn id="12" name="Picture" dataDxfId="19" totalsRowDxfId="18"/>
    <tableColumn id="6" name="Unit Cost" dataDxfId="17" totalsRowDxfId="16" dataCellStyle="Currency"/>
    <tableColumn id="9" name="Notes" dataDxfId="15" totalsRowDxfId="14" dataCellStyle="Currency"/>
    <tableColumn id="3" name="Cost" totalsRowFunction="sum" dataDxfId="13" totalsRowDxfId="12">
      <calculatedColumnFormula>Table1[[#This Row],[Qty]]*Table1[[#This Row],[Unit Cost]]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6:C26" totalsRowShown="0" headerRowDxfId="11" dataDxfId="9" headerRowBorderDxfId="10" tableBorderDxfId="8" totalsRowBorderDxfId="7">
  <tableColumns count="3">
    <tableColumn id="1" name="Revision" dataDxfId="6"/>
    <tableColumn id="2" name="Revision Summary" dataDxfId="5"/>
    <tableColumn id="3" name="Approval Date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"/>
  <sheetViews>
    <sheetView showGridLines="0" tabSelected="1" workbookViewId="0">
      <selection activeCell="L11" sqref="L11"/>
    </sheetView>
  </sheetViews>
  <sheetFormatPr defaultColWidth="8.875" defaultRowHeight="15.75" x14ac:dyDescent="0.3"/>
  <cols>
    <col min="1" max="1" width="12.625" style="30" bestFit="1" customWidth="1"/>
    <col min="2" max="2" width="17.625" style="2" bestFit="1" customWidth="1"/>
    <col min="3" max="3" width="36.625" style="2" bestFit="1" customWidth="1"/>
    <col min="4" max="4" width="3.875" style="14" customWidth="1"/>
    <col min="5" max="5" width="7.875" style="58" bestFit="1" customWidth="1"/>
    <col min="6" max="6" width="8.125" style="48" customWidth="1"/>
    <col min="7" max="7" width="8.625" customWidth="1"/>
    <col min="8" max="8" width="16.625" style="30" customWidth="1"/>
    <col min="9" max="9" width="11" style="2" bestFit="1" customWidth="1"/>
    <col min="10" max="10" width="2.625" style="3" customWidth="1"/>
    <col min="11" max="11" width="8.5" style="70" customWidth="1"/>
    <col min="12" max="12" width="10.125" style="72" customWidth="1"/>
    <col min="13" max="13" width="14.75" style="81" bestFit="1" customWidth="1"/>
    <col min="14" max="14" width="58.625" style="81" bestFit="1" customWidth="1"/>
    <col min="15" max="16384" width="8.875" style="2"/>
  </cols>
  <sheetData>
    <row r="1" spans="1:14" ht="27" customHeight="1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5"/>
    </row>
    <row r="2" spans="1:14" ht="16.5" x14ac:dyDescent="0.3">
      <c r="A2" s="27"/>
      <c r="B2" s="22" t="s">
        <v>1</v>
      </c>
      <c r="C2" s="78" t="s">
        <v>2</v>
      </c>
      <c r="D2" s="51"/>
      <c r="E2" s="52"/>
      <c r="F2" s="45" t="s">
        <v>3</v>
      </c>
      <c r="G2" s="2"/>
      <c r="H2" s="27"/>
    </row>
    <row r="3" spans="1:14" ht="16.5" x14ac:dyDescent="0.3">
      <c r="A3" s="27"/>
      <c r="B3" s="23" t="s">
        <v>4</v>
      </c>
      <c r="C3" s="24" t="s">
        <v>5</v>
      </c>
      <c r="E3" s="52"/>
      <c r="F3" s="46"/>
      <c r="G3" s="2"/>
      <c r="H3" s="27"/>
    </row>
    <row r="4" spans="1:14" ht="16.5" x14ac:dyDescent="0.3">
      <c r="A4" s="27"/>
      <c r="B4" s="23" t="s">
        <v>6</v>
      </c>
      <c r="C4" s="67">
        <v>42791</v>
      </c>
      <c r="E4" s="52"/>
      <c r="F4" s="46"/>
      <c r="G4" s="2"/>
      <c r="H4" s="27"/>
    </row>
    <row r="5" spans="1:14" ht="16.5" x14ac:dyDescent="0.3">
      <c r="A5" s="27"/>
      <c r="B5" s="23" t="s">
        <v>7</v>
      </c>
      <c r="C5" s="43">
        <v>4</v>
      </c>
      <c r="E5" s="52"/>
      <c r="F5" s="46"/>
      <c r="G5" s="2"/>
      <c r="H5" s="27"/>
    </row>
    <row r="6" spans="1:14" ht="16.5" x14ac:dyDescent="0.3">
      <c r="A6" s="27"/>
      <c r="B6" s="23" t="s">
        <v>8</v>
      </c>
      <c r="C6" s="24">
        <f>Table1[[#Totals],[Qty]]</f>
        <v>283</v>
      </c>
      <c r="D6" s="53"/>
      <c r="E6" s="54"/>
      <c r="F6" s="46"/>
      <c r="G6" s="1"/>
      <c r="H6" s="33"/>
      <c r="I6" s="1"/>
      <c r="J6" s="1"/>
    </row>
    <row r="7" spans="1:14" ht="16.5" x14ac:dyDescent="0.3">
      <c r="A7" s="27"/>
      <c r="B7" s="25" t="s">
        <v>9</v>
      </c>
      <c r="C7" s="26">
        <f>Table1[[#Totals],[Cost]]</f>
        <v>2077.2644718000001</v>
      </c>
      <c r="D7" s="53"/>
      <c r="E7" s="54"/>
      <c r="F7" s="46"/>
      <c r="G7" s="1"/>
      <c r="H7" s="33"/>
      <c r="I7" s="1"/>
      <c r="J7" s="1"/>
    </row>
    <row r="8" spans="1:14" ht="25.5" x14ac:dyDescent="0.3">
      <c r="A8" s="28" t="s">
        <v>10</v>
      </c>
      <c r="B8" s="8" t="s">
        <v>11</v>
      </c>
      <c r="C8" s="8" t="s">
        <v>12</v>
      </c>
      <c r="D8" s="55" t="s">
        <v>13</v>
      </c>
      <c r="E8" s="56" t="s">
        <v>14</v>
      </c>
      <c r="F8" s="4" t="s">
        <v>15</v>
      </c>
      <c r="G8" s="4" t="s">
        <v>16</v>
      </c>
      <c r="H8" s="34" t="s">
        <v>17</v>
      </c>
      <c r="I8" s="4" t="s">
        <v>18</v>
      </c>
      <c r="J8" s="4"/>
      <c r="K8" s="76"/>
      <c r="L8" s="77"/>
      <c r="M8" s="83"/>
    </row>
    <row r="9" spans="1:14" ht="35.1" customHeight="1" x14ac:dyDescent="0.3">
      <c r="A9" s="29" t="s">
        <v>19</v>
      </c>
      <c r="B9" s="7" t="s">
        <v>20</v>
      </c>
      <c r="C9" s="42" t="s">
        <v>21</v>
      </c>
      <c r="D9" s="5">
        <f>Table1[[#This Row],[Units per station]]*$C$5</f>
        <v>1</v>
      </c>
      <c r="E9" s="36">
        <v>0.25</v>
      </c>
      <c r="F9" s="31"/>
      <c r="G9" s="37">
        <v>49.98</v>
      </c>
      <c r="H9" s="68" t="s">
        <v>22</v>
      </c>
      <c r="I9" s="6">
        <f>Table1[[#This Row],[Qty]]*Table1[[#This Row],[Unit Cost]]</f>
        <v>49.98</v>
      </c>
      <c r="J9" s="74"/>
      <c r="K9" s="71"/>
      <c r="L9" s="73"/>
      <c r="M9" s="82"/>
      <c r="N9" s="82"/>
    </row>
    <row r="10" spans="1:14" ht="35.1" customHeight="1" x14ac:dyDescent="0.3">
      <c r="A10" s="29" t="s">
        <v>19</v>
      </c>
      <c r="B10" s="32" t="s">
        <v>23</v>
      </c>
      <c r="C10" s="7" t="s">
        <v>24</v>
      </c>
      <c r="D10" s="57">
        <f>Table1[[#This Row],[Units per station]]*$C$5</f>
        <v>2</v>
      </c>
      <c r="E10" s="38">
        <v>0.5</v>
      </c>
      <c r="F10" s="47"/>
      <c r="G10" s="39">
        <v>6.37</v>
      </c>
      <c r="H10" s="68" t="s">
        <v>22</v>
      </c>
      <c r="I10" s="6">
        <f>Table1[[#This Row],[Qty]]*Table1[[#This Row],[Unit Cost]]</f>
        <v>12.74</v>
      </c>
      <c r="J10" s="74"/>
      <c r="K10" s="71"/>
      <c r="L10" s="73"/>
      <c r="M10" s="82"/>
      <c r="N10" s="82"/>
    </row>
    <row r="11" spans="1:14" ht="35.1" customHeight="1" x14ac:dyDescent="0.3">
      <c r="A11" s="29" t="s">
        <v>19</v>
      </c>
      <c r="B11" s="7" t="s">
        <v>25</v>
      </c>
      <c r="C11" s="7" t="s">
        <v>26</v>
      </c>
      <c r="D11" s="57">
        <f>Table1[[#This Row],[Units per station]]*$C$5</f>
        <v>2</v>
      </c>
      <c r="E11" s="38">
        <v>0.5</v>
      </c>
      <c r="F11" s="47"/>
      <c r="G11" s="39">
        <v>4.8899999999999997</v>
      </c>
      <c r="H11" s="68" t="s">
        <v>22</v>
      </c>
      <c r="I11" s="6">
        <f>Table1[[#This Row],[Qty]]*Table1[[#This Row],[Unit Cost]]</f>
        <v>9.7799999999999994</v>
      </c>
      <c r="J11" s="74"/>
      <c r="K11" s="71"/>
      <c r="L11" s="73"/>
      <c r="M11" s="82"/>
      <c r="N11" s="82"/>
    </row>
    <row r="12" spans="1:14" ht="35.1" customHeight="1" x14ac:dyDescent="0.3">
      <c r="A12" s="29" t="s">
        <v>19</v>
      </c>
      <c r="B12" s="7" t="s">
        <v>27</v>
      </c>
      <c r="C12" s="32" t="s">
        <v>28</v>
      </c>
      <c r="D12" s="57">
        <f>Table1[[#This Row],[Units per station]]*$C$5</f>
        <v>1</v>
      </c>
      <c r="E12" s="38">
        <v>0.25</v>
      </c>
      <c r="F12" s="47"/>
      <c r="G12" s="39">
        <v>4.8899999999999997</v>
      </c>
      <c r="H12" s="68" t="s">
        <v>22</v>
      </c>
      <c r="I12" s="6">
        <f>Table1[[#This Row],[Qty]]*Table1[[#This Row],[Unit Cost]]</f>
        <v>4.8899999999999997</v>
      </c>
      <c r="J12" s="74"/>
      <c r="K12" s="71"/>
      <c r="L12" s="73"/>
      <c r="M12" s="82"/>
      <c r="N12" s="82"/>
    </row>
    <row r="13" spans="1:14" ht="35.1" customHeight="1" x14ac:dyDescent="0.3">
      <c r="A13" s="29" t="s">
        <v>29</v>
      </c>
      <c r="B13" s="7" t="s">
        <v>30</v>
      </c>
      <c r="C13" s="7" t="s">
        <v>31</v>
      </c>
      <c r="D13" s="57">
        <v>50</v>
      </c>
      <c r="E13" s="36">
        <v>12</v>
      </c>
      <c r="F13" s="31"/>
      <c r="G13" s="37">
        <v>18.62</v>
      </c>
      <c r="H13" s="35" t="s">
        <v>22</v>
      </c>
      <c r="I13" s="6">
        <f>Table1[[#This Row],[Unit Cost]]</f>
        <v>18.62</v>
      </c>
      <c r="J13" s="74"/>
      <c r="K13" s="71"/>
      <c r="L13" s="73"/>
      <c r="M13" s="82"/>
      <c r="N13" s="82"/>
    </row>
    <row r="14" spans="1:14" ht="35.1" customHeight="1" x14ac:dyDescent="0.3">
      <c r="A14" s="29" t="s">
        <v>29</v>
      </c>
      <c r="B14" s="7" t="s">
        <v>32</v>
      </c>
      <c r="C14" s="7" t="s">
        <v>33</v>
      </c>
      <c r="D14" s="57">
        <f>Table1[[#This Row],[Units per station]]*$C$5</f>
        <v>48</v>
      </c>
      <c r="E14" s="36">
        <v>12</v>
      </c>
      <c r="F14" s="31"/>
      <c r="G14" s="37">
        <v>8.6999999999999994E-2</v>
      </c>
      <c r="H14" s="35" t="s">
        <v>22</v>
      </c>
      <c r="I14" s="6">
        <f>Table1[[#This Row],[Qty]]*Table1[[#This Row],[Unit Cost]]</f>
        <v>4.1760000000000002</v>
      </c>
      <c r="J14" s="74"/>
      <c r="K14" s="71"/>
      <c r="L14" s="73"/>
      <c r="M14" s="82"/>
      <c r="N14" s="82"/>
    </row>
    <row r="15" spans="1:14" ht="35.1" customHeight="1" x14ac:dyDescent="0.3">
      <c r="A15" s="29" t="s">
        <v>29</v>
      </c>
      <c r="B15" s="7" t="s">
        <v>34</v>
      </c>
      <c r="C15" s="7" t="s">
        <v>35</v>
      </c>
      <c r="D15" s="57">
        <v>1</v>
      </c>
      <c r="E15" s="36">
        <v>24</v>
      </c>
      <c r="F15" s="31"/>
      <c r="G15" s="37">
        <v>7.35</v>
      </c>
      <c r="H15" s="35" t="s">
        <v>22</v>
      </c>
      <c r="I15" s="6">
        <f>Table1[[#This Row],[Qty]]*Table1[[#This Row],[Unit Cost]]</f>
        <v>7.35</v>
      </c>
      <c r="J15" s="74"/>
      <c r="K15" s="71"/>
      <c r="L15" s="73"/>
      <c r="M15" s="82"/>
      <c r="N15" s="82"/>
    </row>
    <row r="16" spans="1:14" ht="35.1" customHeight="1" x14ac:dyDescent="0.3">
      <c r="A16" s="29" t="s">
        <v>36</v>
      </c>
      <c r="B16" s="7" t="s">
        <v>37</v>
      </c>
      <c r="C16" s="32" t="s">
        <v>38</v>
      </c>
      <c r="D16" s="5">
        <f>Table1[[#This Row],[Units per station]]*$C$5</f>
        <v>8</v>
      </c>
      <c r="E16" s="36">
        <v>2</v>
      </c>
      <c r="G16" s="37">
        <v>12.99</v>
      </c>
      <c r="H16" s="69" t="s">
        <v>39</v>
      </c>
      <c r="I16" s="6">
        <f>Table1[[#This Row],[Qty]]*Table1[[#This Row],[Unit Cost]]+5.99</f>
        <v>109.91</v>
      </c>
      <c r="J16" s="74"/>
      <c r="K16" s="71"/>
      <c r="L16" s="71"/>
    </row>
    <row r="17" spans="1:12" ht="35.1" customHeight="1" x14ac:dyDescent="0.3">
      <c r="A17" s="29" t="s">
        <v>36</v>
      </c>
      <c r="B17" s="7" t="s">
        <v>40</v>
      </c>
      <c r="C17" s="7" t="s">
        <v>41</v>
      </c>
      <c r="D17" s="5">
        <f>Table1[[#This Row],[Units per station]]*$C$5</f>
        <v>8</v>
      </c>
      <c r="E17" s="36">
        <v>2</v>
      </c>
      <c r="F17" s="31"/>
      <c r="G17" s="37">
        <v>5.39</v>
      </c>
      <c r="H17" s="69" t="s">
        <v>39</v>
      </c>
      <c r="I17" s="6">
        <f>Table1[[#This Row],[Qty]]*Table1[[#This Row],[Unit Cost]]+4.49</f>
        <v>47.61</v>
      </c>
      <c r="J17" s="74"/>
      <c r="K17" s="71"/>
      <c r="L17" s="71"/>
    </row>
    <row r="18" spans="1:12" ht="35.1" customHeight="1" x14ac:dyDescent="0.3">
      <c r="A18" s="29" t="s">
        <v>36</v>
      </c>
      <c r="B18" s="7" t="s">
        <v>42</v>
      </c>
      <c r="C18" s="7" t="s">
        <v>43</v>
      </c>
      <c r="D18" s="5">
        <f>Table1[[#This Row],[Units per station]]*$C$5</f>
        <v>2</v>
      </c>
      <c r="E18" s="36">
        <v>0.5</v>
      </c>
      <c r="F18" s="31"/>
      <c r="G18" s="37">
        <v>38.53</v>
      </c>
      <c r="H18" s="69" t="s">
        <v>39</v>
      </c>
      <c r="I18" s="6">
        <f>Table1[[#This Row],[Qty]]*Table1[[#This Row],[Unit Cost]]+3.45</f>
        <v>80.510000000000005</v>
      </c>
      <c r="J18" s="74"/>
      <c r="K18" s="71"/>
      <c r="L18" s="71"/>
    </row>
    <row r="19" spans="1:12" ht="35.1" customHeight="1" x14ac:dyDescent="0.3">
      <c r="A19" s="29" t="s">
        <v>44</v>
      </c>
      <c r="B19" s="32" t="s">
        <v>45</v>
      </c>
      <c r="C19" s="7" t="s">
        <v>46</v>
      </c>
      <c r="D19" s="5">
        <f>Table1[[#This Row],[Units per station]]*$C$5</f>
        <v>4</v>
      </c>
      <c r="E19" s="38">
        <v>1</v>
      </c>
      <c r="F19" s="49"/>
      <c r="G19" s="39">
        <v>76.260000000000005</v>
      </c>
      <c r="H19" s="68" t="s">
        <v>47</v>
      </c>
      <c r="I19" s="41">
        <f>Table1[[#This Row],[Qty]]*Table1[[#This Row],[Unit Cost]]</f>
        <v>305.04000000000002</v>
      </c>
      <c r="J19" s="75"/>
      <c r="K19" s="71"/>
      <c r="L19" s="73"/>
    </row>
    <row r="20" spans="1:12" ht="35.1" customHeight="1" x14ac:dyDescent="0.3">
      <c r="A20" s="29" t="s">
        <v>48</v>
      </c>
      <c r="B20" s="7" t="s">
        <v>49</v>
      </c>
      <c r="C20" s="7" t="s">
        <v>50</v>
      </c>
      <c r="D20" s="5">
        <f>Table1[[#This Row],[Units per station]]*$C$5</f>
        <v>16</v>
      </c>
      <c r="E20" s="36">
        <v>4</v>
      </c>
      <c r="F20" s="50"/>
      <c r="G20" s="37">
        <f>0.7/8</f>
        <v>8.7499999999999994E-2</v>
      </c>
      <c r="H20" s="68" t="s">
        <v>47</v>
      </c>
      <c r="I20" s="41">
        <f>Table1[[#This Row],[Qty]]*Table1[[#This Row],[Unit Cost]]</f>
        <v>1.4</v>
      </c>
      <c r="J20" s="74"/>
      <c r="K20" s="71"/>
      <c r="L20" s="73"/>
    </row>
    <row r="21" spans="1:12" ht="35.1" customHeight="1" x14ac:dyDescent="0.3">
      <c r="A21" s="29" t="s">
        <v>19</v>
      </c>
      <c r="B21" s="32" t="s">
        <v>51</v>
      </c>
      <c r="C21" s="7" t="s">
        <v>52</v>
      </c>
      <c r="D21" s="57">
        <f>Table1[[#This Row],[Units per station]]*$C$5</f>
        <v>4</v>
      </c>
      <c r="E21" s="38">
        <v>1</v>
      </c>
      <c r="F21" s="49"/>
      <c r="G21" s="39">
        <v>10.27</v>
      </c>
      <c r="H21" s="68" t="s">
        <v>22</v>
      </c>
      <c r="I21" s="41">
        <f>Table1[[#This Row],[Qty]]*Table1[[#This Row],[Unit Cost]]</f>
        <v>41.08</v>
      </c>
      <c r="J21" s="75"/>
      <c r="K21" s="71"/>
      <c r="L21" s="73"/>
    </row>
    <row r="22" spans="1:12" ht="35.1" customHeight="1" x14ac:dyDescent="0.3">
      <c r="A22" s="29" t="s">
        <v>19</v>
      </c>
      <c r="B22" s="7" t="s">
        <v>53</v>
      </c>
      <c r="C22" s="7" t="s">
        <v>54</v>
      </c>
      <c r="D22" s="57">
        <f>1</f>
        <v>1</v>
      </c>
      <c r="E22" s="38">
        <v>1</v>
      </c>
      <c r="F22" s="49"/>
      <c r="G22" s="39">
        <v>3.83</v>
      </c>
      <c r="H22" s="68" t="s">
        <v>22</v>
      </c>
      <c r="I22" s="41">
        <f>Table1[[#This Row],[Qty]]*Table1[[#This Row],[Unit Cost]]</f>
        <v>3.83</v>
      </c>
      <c r="J22" s="75"/>
      <c r="K22" s="71"/>
      <c r="L22" s="73"/>
    </row>
    <row r="23" spans="1:12" ht="35.1" customHeight="1" x14ac:dyDescent="0.3">
      <c r="A23" s="79" t="s">
        <v>19</v>
      </c>
      <c r="B23" s="32" t="s">
        <v>112</v>
      </c>
      <c r="C23" s="32" t="s">
        <v>111</v>
      </c>
      <c r="D23" s="57">
        <v>3</v>
      </c>
      <c r="E23" s="38">
        <v>3.27</v>
      </c>
      <c r="F23" s="49"/>
      <c r="G23" s="39">
        <v>3.83</v>
      </c>
      <c r="H23" s="68" t="s">
        <v>22</v>
      </c>
      <c r="I23" s="41">
        <f>Table1[[#This Row],[Qty]]*Table1[[#This Row],[Unit Cost]]</f>
        <v>11.49</v>
      </c>
      <c r="J23" s="75"/>
      <c r="K23" s="71"/>
      <c r="L23" s="73"/>
    </row>
    <row r="24" spans="1:12" ht="35.1" customHeight="1" x14ac:dyDescent="0.3">
      <c r="A24" s="29" t="s">
        <v>48</v>
      </c>
      <c r="B24" s="32" t="s">
        <v>55</v>
      </c>
      <c r="C24" s="7" t="s">
        <v>56</v>
      </c>
      <c r="D24" s="57">
        <f>Table1[[#This Row],[Units per station]]*$C$5</f>
        <v>4</v>
      </c>
      <c r="E24" s="36">
        <v>1</v>
      </c>
      <c r="F24" s="31"/>
      <c r="G24" s="37">
        <v>18.46</v>
      </c>
      <c r="H24" s="68" t="s">
        <v>47</v>
      </c>
      <c r="I24" s="6">
        <f>Table1[[#This Row],[Qty]]*Table1[[#This Row],[Unit Cost]]</f>
        <v>73.84</v>
      </c>
      <c r="J24" s="74"/>
      <c r="K24" s="71"/>
      <c r="L24" s="73"/>
    </row>
    <row r="25" spans="1:12" ht="35.1" customHeight="1" x14ac:dyDescent="0.3">
      <c r="A25" s="29" t="s">
        <v>48</v>
      </c>
      <c r="B25" s="32" t="s">
        <v>55</v>
      </c>
      <c r="C25" s="7" t="s">
        <v>57</v>
      </c>
      <c r="D25" s="57">
        <f>Table1[[#This Row],[Units per station]]*$C$5</f>
        <v>4</v>
      </c>
      <c r="E25" s="38">
        <v>1</v>
      </c>
      <c r="F25" s="47"/>
      <c r="G25" s="39">
        <v>12.38</v>
      </c>
      <c r="H25" s="68" t="s">
        <v>47</v>
      </c>
      <c r="I25" s="41">
        <f>Table1[[#This Row],[Qty]]*Table1[[#This Row],[Unit Cost]]</f>
        <v>49.52</v>
      </c>
      <c r="J25" s="75"/>
      <c r="K25" s="71"/>
      <c r="L25" s="73"/>
    </row>
    <row r="26" spans="1:12" ht="35.1" customHeight="1" x14ac:dyDescent="0.3">
      <c r="A26" s="29" t="s">
        <v>36</v>
      </c>
      <c r="B26" s="7" t="s">
        <v>58</v>
      </c>
      <c r="C26" s="7" t="s">
        <v>59</v>
      </c>
      <c r="D26" s="5">
        <f>Table1[[#This Row],[Units per station]]*$C$5</f>
        <v>8</v>
      </c>
      <c r="E26" s="36">
        <v>2</v>
      </c>
      <c r="F26" s="31"/>
      <c r="G26" s="37">
        <v>7.04</v>
      </c>
      <c r="H26" s="68" t="s">
        <v>39</v>
      </c>
      <c r="I26" s="6">
        <f>Table1[[#This Row],[Qty]]*Table1[[#This Row],[Unit Cost]]</f>
        <v>56.32</v>
      </c>
      <c r="J26" s="75"/>
      <c r="K26" s="71"/>
      <c r="L26" s="73"/>
    </row>
    <row r="27" spans="1:12" ht="34.5" customHeight="1" x14ac:dyDescent="0.3">
      <c r="A27" s="29" t="s">
        <v>60</v>
      </c>
      <c r="B27" s="7" t="s">
        <v>61</v>
      </c>
      <c r="C27" s="44" t="s">
        <v>62</v>
      </c>
      <c r="D27" s="5">
        <f>Table1[[#This Row],[Units per station]]*$C$5</f>
        <v>4</v>
      </c>
      <c r="E27" s="36">
        <v>1</v>
      </c>
      <c r="F27" s="31"/>
      <c r="G27" s="37">
        <v>155</v>
      </c>
      <c r="H27" s="69" t="s">
        <v>39</v>
      </c>
      <c r="I27" s="6">
        <f>Table1[[#This Row],[Qty]]*Table1[[#This Row],[Unit Cost]]</f>
        <v>620</v>
      </c>
      <c r="J27" s="74"/>
      <c r="K27" s="71"/>
      <c r="L27" s="71"/>
    </row>
    <row r="28" spans="1:12" ht="34.5" customHeight="1" x14ac:dyDescent="0.3">
      <c r="A28" s="79" t="s">
        <v>110</v>
      </c>
      <c r="B28" s="32" t="s">
        <v>114</v>
      </c>
      <c r="C28" s="32" t="s">
        <v>113</v>
      </c>
      <c r="D28" s="57">
        <v>4</v>
      </c>
      <c r="E28" s="38">
        <v>1</v>
      </c>
      <c r="F28" s="47"/>
      <c r="G28" s="39">
        <v>3.97</v>
      </c>
      <c r="H28" s="69" t="s">
        <v>39</v>
      </c>
      <c r="I28" s="41">
        <f>Table1[[#This Row],[Qty]]*Table1[[#This Row],[Unit Cost]]</f>
        <v>15.88</v>
      </c>
      <c r="J28" s="74"/>
      <c r="K28" s="71"/>
      <c r="L28" s="71"/>
    </row>
    <row r="29" spans="1:12" ht="35.1" customHeight="1" x14ac:dyDescent="0.3">
      <c r="A29" s="29" t="s">
        <v>36</v>
      </c>
      <c r="B29" s="7" t="s">
        <v>63</v>
      </c>
      <c r="C29" s="7" t="s">
        <v>64</v>
      </c>
      <c r="D29" s="5">
        <f>Table1[[#This Row],[Units per station]]*$C$5</f>
        <v>3</v>
      </c>
      <c r="E29" s="36">
        <v>0.75</v>
      </c>
      <c r="F29" s="31"/>
      <c r="G29" s="37">
        <v>7.75</v>
      </c>
      <c r="H29" s="69" t="s">
        <v>39</v>
      </c>
      <c r="I29" s="6">
        <f>Table1[[#This Row],[Qty]]*Table1[[#This Row],[Unit Cost]]</f>
        <v>23.25</v>
      </c>
      <c r="J29" s="74"/>
      <c r="K29" s="71"/>
      <c r="L29" s="71"/>
    </row>
    <row r="30" spans="1:12" ht="35.1" customHeight="1" x14ac:dyDescent="0.3">
      <c r="A30" s="29" t="s">
        <v>36</v>
      </c>
      <c r="B30" s="7" t="s">
        <v>65</v>
      </c>
      <c r="C30" s="7" t="s">
        <v>66</v>
      </c>
      <c r="D30" s="5">
        <f>Table1[[#This Row],[Units per station]]*$C$5</f>
        <v>3</v>
      </c>
      <c r="E30" s="38">
        <v>0.75</v>
      </c>
      <c r="F30" s="47"/>
      <c r="G30" s="40">
        <v>9.59</v>
      </c>
      <c r="H30" s="69" t="s">
        <v>39</v>
      </c>
      <c r="I30" s="41">
        <f>Table1[[#This Row],[Qty]]*Table1[[#This Row],[Unit Cost]]</f>
        <v>28.77</v>
      </c>
      <c r="J30" s="75"/>
      <c r="K30" s="71"/>
      <c r="L30" s="71"/>
    </row>
    <row r="31" spans="1:12" ht="35.1" customHeight="1" x14ac:dyDescent="0.3">
      <c r="A31" s="29" t="s">
        <v>19</v>
      </c>
      <c r="B31" s="32" t="s">
        <v>67</v>
      </c>
      <c r="C31" s="32" t="s">
        <v>68</v>
      </c>
      <c r="D31" s="5">
        <f>Table1[[#This Row],[Units per station]]*$C$5</f>
        <v>4</v>
      </c>
      <c r="E31" s="38">
        <v>1</v>
      </c>
      <c r="F31" s="47"/>
      <c r="G31" s="39">
        <v>2.77</v>
      </c>
      <c r="H31" s="68" t="s">
        <v>22</v>
      </c>
      <c r="I31" s="41">
        <f>Table1[[#This Row],[Qty]]*Table1[[#This Row],[Unit Cost]]</f>
        <v>11.08</v>
      </c>
      <c r="J31" s="75"/>
      <c r="K31" s="71"/>
      <c r="L31" s="73"/>
    </row>
    <row r="32" spans="1:12" ht="35.1" customHeight="1" x14ac:dyDescent="0.3">
      <c r="A32" s="29" t="s">
        <v>69</v>
      </c>
      <c r="B32" s="7" t="s">
        <v>70</v>
      </c>
      <c r="C32" s="7" t="s">
        <v>71</v>
      </c>
      <c r="D32" s="5">
        <v>1</v>
      </c>
      <c r="E32" s="36">
        <v>1</v>
      </c>
      <c r="F32" s="50"/>
      <c r="G32" s="37">
        <v>229.95</v>
      </c>
      <c r="H32" s="69" t="s">
        <v>39</v>
      </c>
      <c r="I32" s="6">
        <f>Table1[[#This Row],[Qty]]*Table1[[#This Row],[Unit Cost]]</f>
        <v>229.95</v>
      </c>
      <c r="J32" s="74"/>
      <c r="K32" s="71"/>
      <c r="L32" s="71"/>
    </row>
    <row r="33" spans="1:12" ht="35.1" customHeight="1" x14ac:dyDescent="0.3">
      <c r="A33" s="29" t="s">
        <v>19</v>
      </c>
      <c r="B33" s="7" t="s">
        <v>72</v>
      </c>
      <c r="C33" s="7" t="s">
        <v>73</v>
      </c>
      <c r="D33" s="5">
        <f>Table1[[#This Row],[Units per station]]*$C$5</f>
        <v>60</v>
      </c>
      <c r="E33" s="36">
        <v>15</v>
      </c>
      <c r="F33" s="31"/>
      <c r="G33" s="37">
        <v>0.39</v>
      </c>
      <c r="H33" s="68" t="s">
        <v>22</v>
      </c>
      <c r="I33" s="6">
        <f>Table1[[#This Row],[Qty]]*Table1[[#This Row],[Unit Cost]]</f>
        <v>23.400000000000002</v>
      </c>
      <c r="J33" s="74"/>
      <c r="K33" s="71"/>
      <c r="L33" s="73"/>
    </row>
    <row r="34" spans="1:12" ht="35.1" customHeight="1" x14ac:dyDescent="0.3">
      <c r="A34" s="29" t="s">
        <v>74</v>
      </c>
      <c r="B34" s="32" t="s">
        <v>75</v>
      </c>
      <c r="C34" s="32" t="s">
        <v>115</v>
      </c>
      <c r="D34" s="57">
        <f>Table1[[#This Row],[Units per station]]*$C$5</f>
        <v>4</v>
      </c>
      <c r="E34" s="38">
        <v>1</v>
      </c>
      <c r="F34" s="47"/>
      <c r="G34" s="39">
        <f>1.08951*2.33</f>
        <v>2.5385583</v>
      </c>
      <c r="H34" s="68" t="s">
        <v>22</v>
      </c>
      <c r="I34" s="41">
        <f>Table1[[#This Row],[Qty]]*Table1[[#This Row],[Unit Cost]]</f>
        <v>10.1542332</v>
      </c>
      <c r="J34" s="74"/>
      <c r="K34" s="71"/>
      <c r="L34" s="73"/>
    </row>
    <row r="35" spans="1:12" ht="35.1" customHeight="1" x14ac:dyDescent="0.3">
      <c r="A35" s="29" t="s">
        <v>74</v>
      </c>
      <c r="B35" s="32" t="s">
        <v>76</v>
      </c>
      <c r="C35" s="32" t="s">
        <v>116</v>
      </c>
      <c r="D35" s="57">
        <f>Table1[[#This Row],[Units per station]]*$C$5</f>
        <v>1</v>
      </c>
      <c r="E35" s="38">
        <v>0.25</v>
      </c>
      <c r="F35" s="47"/>
      <c r="G35" s="39">
        <f>1.08951*8.9</f>
        <v>9.6966389999999993</v>
      </c>
      <c r="H35" s="68" t="s">
        <v>22</v>
      </c>
      <c r="I35" s="41">
        <f>Table1[[#This Row],[Qty]]*Table1[[#This Row],[Unit Cost]]</f>
        <v>9.6966389999999993</v>
      </c>
      <c r="J35" s="74"/>
      <c r="K35" s="71"/>
      <c r="L35" s="73"/>
    </row>
    <row r="36" spans="1:12" ht="35.1" customHeight="1" x14ac:dyDescent="0.3">
      <c r="A36" s="29" t="s">
        <v>74</v>
      </c>
      <c r="B36" s="32" t="s">
        <v>77</v>
      </c>
      <c r="C36" s="86" t="s">
        <v>118</v>
      </c>
      <c r="D36" s="57">
        <f>Table1[[#This Row],[Units per station]]*$C$5</f>
        <v>1</v>
      </c>
      <c r="E36" s="38">
        <v>0.25</v>
      </c>
      <c r="F36" s="47"/>
      <c r="G36" s="39">
        <f>2.24*1.08951</f>
        <v>2.4405024000000002</v>
      </c>
      <c r="H36" s="68" t="s">
        <v>22</v>
      </c>
      <c r="I36" s="41">
        <f>Table1[[#This Row],[Qty]]*Table1[[#This Row],[Unit Cost]]</f>
        <v>2.4405024000000002</v>
      </c>
      <c r="J36" s="74"/>
      <c r="K36" s="71"/>
      <c r="L36" s="73"/>
    </row>
    <row r="37" spans="1:12" ht="35.1" customHeight="1" x14ac:dyDescent="0.3">
      <c r="A37" s="29" t="s">
        <v>74</v>
      </c>
      <c r="B37" s="7" t="s">
        <v>78</v>
      </c>
      <c r="C37" s="7" t="s">
        <v>117</v>
      </c>
      <c r="D37" s="5">
        <f>Table1[[#This Row],[Units per station]]*$C$5</f>
        <v>1</v>
      </c>
      <c r="E37" s="36">
        <v>0.25</v>
      </c>
      <c r="F37" s="31"/>
      <c r="G37" s="37">
        <f>9.89</f>
        <v>9.89</v>
      </c>
      <c r="H37" s="68" t="s">
        <v>22</v>
      </c>
      <c r="I37" s="6">
        <f>Table1[[#This Row],[Qty]]*Table1[[#This Row],[Unit Cost]]</f>
        <v>9.89</v>
      </c>
      <c r="J37" s="74"/>
      <c r="K37" s="71"/>
      <c r="L37" s="73"/>
    </row>
    <row r="38" spans="1:12" ht="35.1" customHeight="1" x14ac:dyDescent="0.3">
      <c r="A38" s="29" t="s">
        <v>74</v>
      </c>
      <c r="B38" s="32" t="s">
        <v>79</v>
      </c>
      <c r="C38" s="32" t="s">
        <v>119</v>
      </c>
      <c r="D38" s="57">
        <f>Table1[[#This Row],[Units per station]]*$C$5</f>
        <v>2</v>
      </c>
      <c r="E38" s="38">
        <v>0.5</v>
      </c>
      <c r="F38" s="47"/>
      <c r="G38" s="39">
        <f>1.75*1.08951</f>
        <v>1.9066425</v>
      </c>
      <c r="H38" s="68" t="s">
        <v>22</v>
      </c>
      <c r="I38" s="41">
        <f>Table1[[#This Row],[Qty]]*Table1[[#This Row],[Unit Cost]]</f>
        <v>3.813285</v>
      </c>
      <c r="J38" s="74"/>
      <c r="K38" s="71"/>
      <c r="L38" s="73"/>
    </row>
    <row r="39" spans="1:12" ht="35.1" customHeight="1" x14ac:dyDescent="0.3">
      <c r="A39" s="29" t="s">
        <v>74</v>
      </c>
      <c r="B39" s="32" t="s">
        <v>80</v>
      </c>
      <c r="C39" s="32" t="s">
        <v>81</v>
      </c>
      <c r="D39" s="57">
        <f>Table1[[#This Row],[Units per station]]*$C$5</f>
        <v>1</v>
      </c>
      <c r="E39" s="38">
        <v>0.25</v>
      </c>
      <c r="F39" s="47"/>
      <c r="G39" s="39">
        <f>1.08951*9.89</f>
        <v>10.775253900000001</v>
      </c>
      <c r="H39" s="68" t="s">
        <v>22</v>
      </c>
      <c r="I39" s="41">
        <f>Table1[[#This Row],[Qty]]*Table1[[#This Row],[Unit Cost]]</f>
        <v>10.775253900000001</v>
      </c>
      <c r="J39" s="74"/>
      <c r="K39" s="71"/>
      <c r="L39" s="73"/>
    </row>
    <row r="40" spans="1:12" ht="35.1" customHeight="1" x14ac:dyDescent="0.3">
      <c r="A40" s="29" t="s">
        <v>74</v>
      </c>
      <c r="B40" s="7" t="s">
        <v>82</v>
      </c>
      <c r="C40" s="7" t="s">
        <v>83</v>
      </c>
      <c r="D40" s="5">
        <f>Table1[[#This Row],[Units per station]]*$C$5</f>
        <v>1</v>
      </c>
      <c r="E40" s="36">
        <v>0.25</v>
      </c>
      <c r="F40" s="31"/>
      <c r="G40" s="37">
        <f>3.81+2.33*1.08951</f>
        <v>6.3485583000000005</v>
      </c>
      <c r="H40" s="68" t="s">
        <v>22</v>
      </c>
      <c r="I40" s="6">
        <f>Table1[[#This Row],[Qty]]*Table1[[#This Row],[Unit Cost]]</f>
        <v>6.3485583000000005</v>
      </c>
      <c r="J40" s="74"/>
      <c r="K40" s="71"/>
      <c r="L40" s="73"/>
    </row>
    <row r="41" spans="1:12" ht="35.1" customHeight="1" x14ac:dyDescent="0.3">
      <c r="A41" s="29" t="s">
        <v>74</v>
      </c>
      <c r="B41" s="32" t="s">
        <v>84</v>
      </c>
      <c r="C41" s="7" t="s">
        <v>120</v>
      </c>
      <c r="D41" s="5">
        <f>Table1[[#This Row],[Units per station]]*$C$5</f>
        <v>3</v>
      </c>
      <c r="E41" s="38">
        <f>3/4</f>
        <v>0.75</v>
      </c>
      <c r="F41" s="47"/>
      <c r="G41" s="39">
        <v>2.95</v>
      </c>
      <c r="H41" s="68" t="s">
        <v>22</v>
      </c>
      <c r="I41" s="41">
        <f>Table1[[#This Row],[Qty]]*Table1[[#This Row],[Unit Cost]]</f>
        <v>8.8500000000000014</v>
      </c>
      <c r="J41" s="74"/>
      <c r="K41" s="71"/>
      <c r="L41" s="73"/>
    </row>
    <row r="42" spans="1:12" ht="35.1" customHeight="1" x14ac:dyDescent="0.3">
      <c r="A42" s="29" t="s">
        <v>29</v>
      </c>
      <c r="B42" s="7" t="s">
        <v>85</v>
      </c>
      <c r="C42" s="7"/>
      <c r="D42" s="5">
        <v>4</v>
      </c>
      <c r="E42" s="38">
        <v>4.4074999999999998</v>
      </c>
      <c r="F42" s="31"/>
      <c r="G42" s="37">
        <v>8.8149999999999995</v>
      </c>
      <c r="H42" s="68" t="s">
        <v>22</v>
      </c>
      <c r="I42" s="41">
        <f>Table1[[#This Row],[Qty]]*Table1[[#This Row],[Unit Cost]]</f>
        <v>35.26</v>
      </c>
      <c r="J42" s="74"/>
      <c r="K42" s="71"/>
      <c r="L42" s="73"/>
    </row>
    <row r="43" spans="1:12" ht="35.1" customHeight="1" x14ac:dyDescent="0.3">
      <c r="A43" s="29" t="s">
        <v>19</v>
      </c>
      <c r="B43" s="7" t="s">
        <v>86</v>
      </c>
      <c r="C43" s="7" t="s">
        <v>87</v>
      </c>
      <c r="D43" s="5">
        <v>4</v>
      </c>
      <c r="E43" s="38">
        <v>1</v>
      </c>
      <c r="F43" s="31"/>
      <c r="G43" s="36">
        <v>1.4</v>
      </c>
      <c r="H43" s="68" t="s">
        <v>22</v>
      </c>
      <c r="I43" s="41">
        <f>Table1[[#This Row],[Qty]]*Table1[[#This Row],[Unit Cost]]</f>
        <v>5.6</v>
      </c>
      <c r="J43" s="74"/>
      <c r="K43" s="71"/>
      <c r="L43" s="73"/>
    </row>
    <row r="44" spans="1:12" ht="35.1" customHeight="1" x14ac:dyDescent="0.3">
      <c r="A44" s="29" t="s">
        <v>88</v>
      </c>
      <c r="B44" s="7" t="s">
        <v>89</v>
      </c>
      <c r="C44" s="7" t="s">
        <v>90</v>
      </c>
      <c r="D44" s="5">
        <v>3</v>
      </c>
      <c r="E44" s="38">
        <f t="shared" ref="E44" si="0">3/4</f>
        <v>0.75</v>
      </c>
      <c r="F44" s="31"/>
      <c r="G44" s="37">
        <v>4.5599999999999996</v>
      </c>
      <c r="H44" s="68" t="s">
        <v>22</v>
      </c>
      <c r="I44" s="6">
        <f>Table1[[#This Row],[Qty]]*Table1[[#This Row],[Unit Cost]]</f>
        <v>13.68</v>
      </c>
      <c r="J44" s="74"/>
      <c r="K44" s="71"/>
      <c r="L44" s="73"/>
    </row>
    <row r="45" spans="1:12" ht="35.1" customHeight="1" x14ac:dyDescent="0.3">
      <c r="A45" s="29" t="s">
        <v>91</v>
      </c>
      <c r="B45" s="7" t="s">
        <v>92</v>
      </c>
      <c r="C45" s="7" t="s">
        <v>93</v>
      </c>
      <c r="D45" s="5">
        <v>1</v>
      </c>
      <c r="E45" s="36"/>
      <c r="F45" s="31"/>
      <c r="G45" s="37">
        <v>7.97</v>
      </c>
      <c r="H45" s="68" t="s">
        <v>22</v>
      </c>
      <c r="I45" s="6">
        <f>Table1[[#This Row],[Qty]]*Table1[[#This Row],[Unit Cost]]</f>
        <v>7.97</v>
      </c>
      <c r="J45" s="74"/>
      <c r="K45" s="71"/>
      <c r="L45" s="73"/>
    </row>
    <row r="46" spans="1:12" ht="35.1" customHeight="1" x14ac:dyDescent="0.3">
      <c r="A46" s="29" t="s">
        <v>29</v>
      </c>
      <c r="B46" s="7" t="s">
        <v>94</v>
      </c>
      <c r="C46" s="7"/>
      <c r="D46" s="5">
        <f>Table1[[#This Row],[Units per station]]*$C$5</f>
        <v>4</v>
      </c>
      <c r="E46" s="36">
        <v>1</v>
      </c>
      <c r="F46" s="31"/>
      <c r="G46" s="37">
        <v>1.59</v>
      </c>
      <c r="H46" s="68" t="s">
        <v>22</v>
      </c>
      <c r="I46" s="6">
        <f>Table1[[#This Row],[Qty]]*Table1[[#This Row],[Unit Cost]]</f>
        <v>6.36</v>
      </c>
      <c r="J46" s="74"/>
      <c r="K46" s="71"/>
      <c r="L46" s="73"/>
    </row>
    <row r="47" spans="1:12" ht="35.1" customHeight="1" x14ac:dyDescent="0.3">
      <c r="A47" s="29" t="s">
        <v>95</v>
      </c>
      <c r="B47" s="7" t="s">
        <v>96</v>
      </c>
      <c r="C47" s="7" t="s">
        <v>97</v>
      </c>
      <c r="D47" s="5">
        <f>Table1[[#This Row],[Units per station]]*$C$5</f>
        <v>4</v>
      </c>
      <c r="E47" s="36">
        <v>1</v>
      </c>
      <c r="F47"/>
      <c r="G47" s="37" t="s">
        <v>98</v>
      </c>
      <c r="H47" s="68"/>
      <c r="I47" s="6">
        <v>0</v>
      </c>
      <c r="J47" s="74"/>
      <c r="K47" s="71"/>
      <c r="L47" s="73"/>
    </row>
    <row r="48" spans="1:12" ht="35.1" customHeight="1" x14ac:dyDescent="0.3">
      <c r="A48" s="79" t="s">
        <v>19</v>
      </c>
      <c r="B48" s="32" t="s">
        <v>99</v>
      </c>
      <c r="C48" s="32" t="s">
        <v>100</v>
      </c>
      <c r="D48" s="57">
        <v>1</v>
      </c>
      <c r="E48" s="38">
        <v>1</v>
      </c>
      <c r="F48" s="47"/>
      <c r="G48" s="39">
        <v>3.87</v>
      </c>
      <c r="H48" s="80" t="s">
        <v>22</v>
      </c>
      <c r="I48" s="41">
        <v>3.87</v>
      </c>
      <c r="J48" s="74"/>
      <c r="K48" s="71"/>
      <c r="L48" s="73"/>
    </row>
    <row r="49" spans="1:14" ht="35.1" customHeight="1" x14ac:dyDescent="0.3">
      <c r="A49" s="79" t="s">
        <v>19</v>
      </c>
      <c r="B49" s="32" t="s">
        <v>99</v>
      </c>
      <c r="C49" s="32" t="s">
        <v>101</v>
      </c>
      <c r="D49" s="57">
        <f>1</f>
        <v>1</v>
      </c>
      <c r="E49" s="38">
        <v>1</v>
      </c>
      <c r="F49" s="47"/>
      <c r="G49" s="39">
        <v>3.87</v>
      </c>
      <c r="H49" s="80" t="s">
        <v>22</v>
      </c>
      <c r="I49" s="41">
        <v>3.87</v>
      </c>
      <c r="J49" s="74"/>
      <c r="K49" s="71"/>
      <c r="L49" s="73"/>
    </row>
    <row r="50" spans="1:14" ht="35.1" customHeight="1" x14ac:dyDescent="0.3">
      <c r="A50" s="29" t="s">
        <v>48</v>
      </c>
      <c r="B50" s="32" t="s">
        <v>102</v>
      </c>
      <c r="C50" s="7" t="s">
        <v>103</v>
      </c>
      <c r="D50" s="5">
        <v>1</v>
      </c>
      <c r="E50" s="38">
        <v>1</v>
      </c>
      <c r="F50" s="47"/>
      <c r="G50" s="39">
        <v>98.27</v>
      </c>
      <c r="H50" s="68" t="s">
        <v>47</v>
      </c>
      <c r="I50" s="41">
        <f>Table1[[#This Row],[Qty]]*Table1[[#This Row],[Unit Cost]]</f>
        <v>98.27</v>
      </c>
      <c r="J50" s="75"/>
      <c r="K50" s="71"/>
      <c r="L50" s="71"/>
      <c r="N50" s="2"/>
    </row>
    <row r="51" spans="1:14" ht="15" x14ac:dyDescent="0.3">
      <c r="A51" s="59"/>
      <c r="B51" s="60" t="s">
        <v>104</v>
      </c>
      <c r="C51" s="60"/>
      <c r="D51" s="61">
        <f>SUBTOTAL(109,Table1[Qty])</f>
        <v>283</v>
      </c>
      <c r="E51" s="62"/>
      <c r="F51" s="63"/>
      <c r="G51" s="64"/>
      <c r="H51" s="65"/>
      <c r="I51" s="66">
        <f>SUBTOTAL(109,Table1[Cost])</f>
        <v>2077.2644718000001</v>
      </c>
      <c r="J51" s="64"/>
      <c r="K51" s="72"/>
      <c r="M51" s="84"/>
    </row>
    <row r="52" spans="1:14" x14ac:dyDescent="0.3">
      <c r="D52" s="51"/>
    </row>
    <row r="53" spans="1:14" x14ac:dyDescent="0.3">
      <c r="D53" s="51"/>
    </row>
    <row r="54" spans="1:14" x14ac:dyDescent="0.3">
      <c r="D54" s="51"/>
    </row>
    <row r="55" spans="1:14" x14ac:dyDescent="0.3">
      <c r="D55" s="51"/>
    </row>
    <row r="56" spans="1:14" x14ac:dyDescent="0.3">
      <c r="D56" s="51"/>
    </row>
    <row r="57" spans="1:14" x14ac:dyDescent="0.3">
      <c r="D57" s="51"/>
    </row>
    <row r="58" spans="1:14" x14ac:dyDescent="0.3">
      <c r="D58" s="51"/>
    </row>
    <row r="59" spans="1:14" x14ac:dyDescent="0.3">
      <c r="D59" s="51"/>
    </row>
    <row r="60" spans="1:14" x14ac:dyDescent="0.3">
      <c r="D60" s="51"/>
    </row>
    <row r="61" spans="1:14" x14ac:dyDescent="0.3">
      <c r="D61" s="51"/>
    </row>
    <row r="62" spans="1:14" x14ac:dyDescent="0.3">
      <c r="D62" s="51"/>
    </row>
    <row r="63" spans="1:14" x14ac:dyDescent="0.3">
      <c r="D63" s="51"/>
    </row>
  </sheetData>
  <mergeCells count="1">
    <mergeCell ref="A1:I1"/>
  </mergeCells>
  <phoneticPr fontId="2" type="noConversion"/>
  <conditionalFormatting sqref="M9">
    <cfRule type="containsText" dxfId="3" priority="3" operator="containsText" text="no">
      <formula>NOT(ISERROR(SEARCH("no",M9)))</formula>
    </cfRule>
    <cfRule type="cellIs" dxfId="2" priority="4" operator="equal">
      <formula>"no"</formula>
    </cfRule>
  </conditionalFormatting>
  <conditionalFormatting sqref="K9:L50">
    <cfRule type="containsText" dxfId="1" priority="1" operator="containsText" text="no">
      <formula>NOT(ISERROR(SEARCH("no",K9)))</formula>
    </cfRule>
  </conditionalFormatting>
  <printOptions horizontalCentered="1"/>
  <pageMargins left="0.25" right="0.25" top="0.25" bottom="0.25" header="0.5" footer="0.5"/>
  <pageSetup scale="59" orientation="portrait" r:id="rId1"/>
  <headerFooter alignWithMargins="0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7FE3BE-E622-45F6-AEC2-725D67E81507}">
            <xm:f>NOT(ISERROR(SEARCH($K$9:$L$9="no",M9)))</xm:f>
            <xm:f>$K$9:$L$9="no"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M9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26"/>
  <sheetViews>
    <sheetView showGridLines="0" workbookViewId="0"/>
  </sheetViews>
  <sheetFormatPr defaultColWidth="8.875" defaultRowHeight="14.25" x14ac:dyDescent="0.2"/>
  <cols>
    <col min="1" max="1" width="11.875" customWidth="1"/>
    <col min="2" max="2" width="44.125" customWidth="1"/>
    <col min="3" max="3" width="20.625" customWidth="1"/>
  </cols>
  <sheetData>
    <row r="1" spans="1:3" ht="23.25" x14ac:dyDescent="0.35">
      <c r="A1" s="19" t="s">
        <v>105</v>
      </c>
    </row>
    <row r="3" spans="1:3" x14ac:dyDescent="0.2">
      <c r="B3" s="21" t="s">
        <v>1</v>
      </c>
      <c r="C3" s="11"/>
    </row>
    <row r="4" spans="1:3" x14ac:dyDescent="0.2">
      <c r="B4" s="21" t="s">
        <v>106</v>
      </c>
      <c r="C4" s="11"/>
    </row>
    <row r="6" spans="1:3" ht="15" x14ac:dyDescent="0.2">
      <c r="A6" s="20" t="s">
        <v>107</v>
      </c>
      <c r="B6" s="20" t="s">
        <v>108</v>
      </c>
      <c r="C6" s="20" t="s">
        <v>109</v>
      </c>
    </row>
    <row r="7" spans="1:3" ht="25.5" customHeight="1" x14ac:dyDescent="0.2">
      <c r="A7" s="12"/>
      <c r="B7" s="16"/>
      <c r="C7" s="9"/>
    </row>
    <row r="8" spans="1:3" ht="25.5" customHeight="1" x14ac:dyDescent="0.2">
      <c r="A8" s="13"/>
      <c r="B8" s="17"/>
      <c r="C8" s="10"/>
    </row>
    <row r="9" spans="1:3" ht="25.5" customHeight="1" x14ac:dyDescent="0.2">
      <c r="A9" s="14"/>
      <c r="B9" s="18"/>
      <c r="C9" s="15"/>
    </row>
    <row r="10" spans="1:3" ht="25.5" customHeight="1" x14ac:dyDescent="0.2">
      <c r="A10" s="14"/>
      <c r="B10" s="18"/>
      <c r="C10" s="15"/>
    </row>
    <row r="11" spans="1:3" ht="25.5" customHeight="1" x14ac:dyDescent="0.2">
      <c r="A11" s="14"/>
      <c r="B11" s="18"/>
      <c r="C11" s="15"/>
    </row>
    <row r="12" spans="1:3" ht="25.5" customHeight="1" x14ac:dyDescent="0.2">
      <c r="A12" s="14"/>
      <c r="B12" s="18"/>
      <c r="C12" s="15"/>
    </row>
    <row r="13" spans="1:3" ht="25.5" customHeight="1" x14ac:dyDescent="0.2">
      <c r="A13" s="14"/>
      <c r="B13" s="18"/>
      <c r="C13" s="15"/>
    </row>
    <row r="14" spans="1:3" ht="25.5" customHeight="1" x14ac:dyDescent="0.2">
      <c r="A14" s="14"/>
      <c r="B14" s="18"/>
      <c r="C14" s="15"/>
    </row>
    <row r="15" spans="1:3" ht="25.5" customHeight="1" x14ac:dyDescent="0.2">
      <c r="A15" s="14"/>
      <c r="B15" s="18"/>
      <c r="C15" s="15"/>
    </row>
    <row r="16" spans="1:3" ht="25.5" customHeight="1" x14ac:dyDescent="0.2">
      <c r="A16" s="14"/>
      <c r="B16" s="18"/>
      <c r="C16" s="15"/>
    </row>
    <row r="17" spans="1:3" ht="25.5" customHeight="1" x14ac:dyDescent="0.2">
      <c r="A17" s="14"/>
      <c r="B17" s="18"/>
      <c r="C17" s="15"/>
    </row>
    <row r="18" spans="1:3" ht="25.5" customHeight="1" x14ac:dyDescent="0.2">
      <c r="A18" s="14"/>
      <c r="B18" s="18"/>
      <c r="C18" s="15"/>
    </row>
    <row r="19" spans="1:3" ht="25.5" customHeight="1" x14ac:dyDescent="0.2">
      <c r="A19" s="14"/>
      <c r="B19" s="18"/>
      <c r="C19" s="15"/>
    </row>
    <row r="20" spans="1:3" ht="25.5" customHeight="1" x14ac:dyDescent="0.2">
      <c r="A20" s="14"/>
      <c r="B20" s="18"/>
      <c r="C20" s="15"/>
    </row>
    <row r="21" spans="1:3" ht="25.5" customHeight="1" x14ac:dyDescent="0.2">
      <c r="A21" s="14"/>
      <c r="B21" s="18"/>
      <c r="C21" s="15"/>
    </row>
    <row r="22" spans="1:3" ht="25.5" customHeight="1" x14ac:dyDescent="0.2">
      <c r="A22" s="14"/>
      <c r="B22" s="18"/>
      <c r="C22" s="15"/>
    </row>
    <row r="23" spans="1:3" ht="25.5" customHeight="1" x14ac:dyDescent="0.2">
      <c r="A23" s="14"/>
      <c r="B23" s="18"/>
      <c r="C23" s="15"/>
    </row>
    <row r="24" spans="1:3" ht="25.5" customHeight="1" x14ac:dyDescent="0.2">
      <c r="A24" s="14"/>
      <c r="B24" s="18"/>
      <c r="C24" s="15"/>
    </row>
    <row r="25" spans="1:3" ht="25.5" customHeight="1" x14ac:dyDescent="0.2">
      <c r="A25" s="14"/>
      <c r="B25" s="18"/>
      <c r="C25" s="15"/>
    </row>
    <row r="26" spans="1:3" ht="25.5" customHeight="1" x14ac:dyDescent="0.2">
      <c r="A26" s="14"/>
      <c r="B26" s="18"/>
      <c r="C26" s="15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BillOfMaterials</vt:lpstr>
      <vt:lpstr>Revisions</vt:lpstr>
      <vt:lpstr>BillOfMaterials!Print_Area</vt:lpstr>
      <vt:lpstr>BillOfMaterials!Print_Titles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of Materials Template</dc:title>
  <dc:subject/>
  <dc:creator>www.vertex42.com</dc:creator>
  <cp:keywords/>
  <dc:description>(c) 2012-2014 Vertex42 LLC. All Rights Reserved.</dc:description>
  <cp:lastModifiedBy>NAU Student</cp:lastModifiedBy>
  <cp:revision/>
  <dcterms:created xsi:type="dcterms:W3CDTF">2007-12-24T15:22:31Z</dcterms:created>
  <dcterms:modified xsi:type="dcterms:W3CDTF">2017-05-06T03:03:44Z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2012-2014 Vertex42 LLC</vt:lpwstr>
  </property>
  <property fmtid="{D5CDD505-2E9C-101B-9397-08002B2CF9AE}" pid="3" name="Version">
    <vt:lpwstr>1.1.0</vt:lpwstr>
  </property>
</Properties>
</file>